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117"/>
  <workbookPr autoCompressPictures="0"/>
  <bookViews>
    <workbookView xWindow="8140" yWindow="620" windowWidth="29440" windowHeight="18480" activeTab="2"/>
  </bookViews>
  <sheets>
    <sheet name="1. zero detect" sheetId="23" r:id="rId1"/>
    <sheet name="2. Comparator" sheetId="22" r:id="rId2"/>
    <sheet name="3. Ripple carry adder" sheetId="35" r:id="rId3"/>
  </sheets>
  <definedNames>
    <definedName name="A" localSheetId="2">'3. Ripple carry adder'!$Q$21:$Q$28</definedName>
    <definedName name="A">#REF!</definedName>
    <definedName name="ADD" localSheetId="2">#REF!</definedName>
    <definedName name="ADD">#REF!</definedName>
    <definedName name="B" localSheetId="2">'3. Ripple carry adder'!$R$21:$R$28</definedName>
    <definedName name="B">#REF!</definedName>
    <definedName name="CIN" localSheetId="2">'3. Ripple carry adder'!$S$21:$S$28</definedName>
    <definedName name="CIN">#REF!</definedName>
    <definedName name="COUT" localSheetId="2">#REF!</definedName>
    <definedName name="COUT">#REF!</definedName>
    <definedName name="EC" localSheetId="2">#REF!</definedName>
    <definedName name="EC">#REF!</definedName>
    <definedName name="k" localSheetId="2">#REF!</definedName>
    <definedName name="k">#REF!</definedName>
    <definedName name="KEFF" localSheetId="2">#REF!</definedName>
    <definedName name="KEFF">#REF!</definedName>
    <definedName name="KP" localSheetId="2">#REF!</definedName>
    <definedName name="KP">#REF!</definedName>
    <definedName name="KPEFF" localSheetId="2">#REF!</definedName>
    <definedName name="KPEFF">#REF!</definedName>
    <definedName name="kRL" localSheetId="2">#REF!</definedName>
    <definedName name="kRL">#REF!</definedName>
    <definedName name="L" localSheetId="2">#REF!</definedName>
    <definedName name="L">#REF!</definedName>
    <definedName name="RL" localSheetId="2">#REF!</definedName>
    <definedName name="RL">#REF!</definedName>
    <definedName name="SUB" localSheetId="2">#REF!</definedName>
    <definedName name="SUB">#REF!</definedName>
    <definedName name="VC" localSheetId="2">#REF!</definedName>
    <definedName name="VC">#REF!</definedName>
    <definedName name="VD" localSheetId="2">#REF!</definedName>
    <definedName name="VD">#REF!</definedName>
    <definedName name="VDD" localSheetId="2">#REF!</definedName>
    <definedName name="VDD">#REF!</definedName>
    <definedName name="VDSAT" localSheetId="2">#REF!</definedName>
    <definedName name="VDSAT">#REF!</definedName>
    <definedName name="VG" localSheetId="2">#REF!</definedName>
    <definedName name="VG">#REF!</definedName>
    <definedName name="VGT" localSheetId="2">#REF!</definedName>
    <definedName name="VGT">#REF!</definedName>
    <definedName name="VIN" localSheetId="2">#REF!</definedName>
    <definedName name="VIN">#REF!</definedName>
    <definedName name="VT" localSheetId="2">#REF!</definedName>
    <definedName name="VT">#REF!</definedName>
    <definedName name="VT0" localSheetId="2">#REF!</definedName>
    <definedName name="VT0">#REF!</definedName>
    <definedName name="VUT" localSheetId="2">#REF!</definedName>
    <definedName name="VUT">#REF!</definedName>
    <definedName name="W" localSheetId="2">#REF!</definedName>
    <definedName name="W">#REF!</definedName>
    <definedName name="Z" localSheetId="2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5" l="1"/>
  <c r="D10" i="35"/>
  <c r="F9" i="35"/>
  <c r="F10" i="35"/>
  <c r="H9" i="35"/>
  <c r="H10" i="35"/>
  <c r="J9" i="35"/>
  <c r="J10" i="35"/>
  <c r="L9" i="35"/>
  <c r="L10" i="35"/>
  <c r="N9" i="35"/>
  <c r="N10" i="35"/>
  <c r="P9" i="35"/>
  <c r="P10" i="35"/>
  <c r="R9" i="35"/>
  <c r="R10" i="35"/>
  <c r="S11" i="35"/>
  <c r="C9" i="35"/>
  <c r="Q9" i="35"/>
  <c r="Q10" i="35"/>
  <c r="Q11" i="35"/>
  <c r="O9" i="35"/>
  <c r="O10" i="35"/>
  <c r="O11" i="35"/>
  <c r="M9" i="35"/>
  <c r="M10" i="35"/>
  <c r="M11" i="35"/>
  <c r="K9" i="35"/>
  <c r="K10" i="35"/>
  <c r="K11" i="35"/>
  <c r="I9" i="35"/>
  <c r="I10" i="35"/>
  <c r="I11" i="35"/>
  <c r="G9" i="35"/>
  <c r="G10" i="35"/>
  <c r="G11" i="35"/>
  <c r="E9" i="35"/>
  <c r="E10" i="35"/>
  <c r="E11" i="35"/>
  <c r="C10" i="35"/>
  <c r="C11" i="35"/>
  <c r="C12" i="35"/>
  <c r="E12" i="35"/>
  <c r="G12" i="35"/>
  <c r="I12" i="35"/>
  <c r="K12" i="35"/>
  <c r="M12" i="35"/>
  <c r="O12" i="35"/>
  <c r="Q12" i="35"/>
  <c r="X28" i="35"/>
  <c r="W28" i="35"/>
  <c r="X27" i="35"/>
  <c r="W27" i="35"/>
  <c r="X26" i="35"/>
  <c r="W26" i="35"/>
  <c r="X25" i="35"/>
  <c r="W25" i="35"/>
  <c r="X24" i="35"/>
  <c r="W24" i="35"/>
  <c r="X23" i="35"/>
  <c r="W23" i="35"/>
  <c r="X22" i="35"/>
  <c r="W22" i="35"/>
  <c r="X21" i="35"/>
  <c r="W21" i="35"/>
  <c r="O16" i="35"/>
  <c r="H15" i="35"/>
  <c r="M7" i="35"/>
  <c r="O15" i="35"/>
  <c r="D9" i="22"/>
  <c r="C9" i="22"/>
  <c r="S11" i="22"/>
  <c r="D10" i="22"/>
  <c r="E9" i="22"/>
  <c r="L7" i="22"/>
  <c r="J9" i="23"/>
  <c r="J10" i="23"/>
  <c r="J11" i="23"/>
  <c r="I9" i="23"/>
  <c r="I10" i="23"/>
  <c r="H9" i="23"/>
  <c r="H10" i="23"/>
  <c r="G9" i="23"/>
  <c r="G10" i="23"/>
  <c r="F9" i="23"/>
  <c r="F10" i="23"/>
  <c r="E9" i="23"/>
  <c r="E10" i="23"/>
  <c r="D9" i="23"/>
  <c r="D10" i="23"/>
  <c r="C9" i="23"/>
  <c r="C10" i="23"/>
  <c r="G6" i="23"/>
  <c r="N9" i="22"/>
  <c r="N10" i="22"/>
  <c r="R9" i="22"/>
  <c r="R10" i="22"/>
  <c r="F9" i="22"/>
  <c r="F10" i="22"/>
  <c r="J9" i="22"/>
  <c r="J10" i="22"/>
  <c r="C10" i="22"/>
  <c r="I9" i="22"/>
  <c r="Q9" i="22"/>
  <c r="E10" i="22"/>
  <c r="M9" i="22"/>
  <c r="I11" i="23"/>
  <c r="H11" i="23"/>
  <c r="G11" i="23"/>
  <c r="F11" i="23"/>
  <c r="E11" i="23"/>
  <c r="D11" i="23"/>
  <c r="C11" i="23"/>
  <c r="E13" i="23"/>
  <c r="H13" i="23"/>
  <c r="G9" i="22"/>
  <c r="K9" i="22"/>
  <c r="O9" i="22"/>
  <c r="H9" i="22"/>
  <c r="H10" i="22"/>
  <c r="L9" i="22"/>
  <c r="L10" i="22"/>
  <c r="P9" i="22"/>
  <c r="P10" i="22"/>
  <c r="H14" i="22"/>
  <c r="Q10" i="22"/>
  <c r="Q11" i="22"/>
  <c r="I10" i="22"/>
  <c r="M10" i="22"/>
  <c r="K10" i="22"/>
  <c r="G10" i="22"/>
  <c r="O10" i="22"/>
  <c r="O11" i="22"/>
  <c r="M11" i="22"/>
  <c r="K11" i="22"/>
  <c r="I11" i="22"/>
  <c r="G11" i="22"/>
  <c r="E11" i="22"/>
  <c r="C11" i="22"/>
  <c r="G13" i="22"/>
  <c r="O13" i="22"/>
</calcChain>
</file>

<file path=xl/sharedStrings.xml><?xml version="1.0" encoding="utf-8"?>
<sst xmlns="http://schemas.openxmlformats.org/spreadsheetml/2006/main" count="108" uniqueCount="66">
  <si>
    <t>ADD=0</t>
  </si>
  <si>
    <t>A=</t>
  </si>
  <si>
    <t xml:space="preserve">CONTROL SIGNAL: </t>
  </si>
  <si>
    <t>SUB=1</t>
  </si>
  <si>
    <t>B=</t>
  </si>
  <si>
    <t>SUM=</t>
  </si>
  <si>
    <t>a7</t>
  </si>
  <si>
    <t>b7</t>
  </si>
  <si>
    <t>a6</t>
  </si>
  <si>
    <t>b6</t>
  </si>
  <si>
    <t>a5</t>
  </si>
  <si>
    <t>b5</t>
  </si>
  <si>
    <t>a4</t>
  </si>
  <si>
    <t>b4</t>
  </si>
  <si>
    <t>a3</t>
  </si>
  <si>
    <t>b3</t>
  </si>
  <si>
    <t>a2</t>
  </si>
  <si>
    <t>b2</t>
  </si>
  <si>
    <t>a1</t>
  </si>
  <si>
    <t>b1</t>
  </si>
  <si>
    <t>a0</t>
  </si>
  <si>
    <t>b0</t>
  </si>
  <si>
    <t>COUT&lt;&lt;&lt;&lt;</t>
  </si>
  <si>
    <t xml:space="preserve">SUM converted back to decimal: </t>
  </si>
  <si>
    <t xml:space="preserve">Both sums are equal? </t>
  </si>
  <si>
    <t>OVERFLOW?</t>
  </si>
  <si>
    <t>ENTER TWO NUMBERS</t>
  </si>
  <si>
    <t xml:space="preserve"> -128&lt;NUMBER&lt;128</t>
  </si>
  <si>
    <t>&lt;&lt;&lt;&lt;&lt;</t>
  </si>
  <si>
    <t>A</t>
  </si>
  <si>
    <t>B</t>
  </si>
  <si>
    <t>CIN</t>
  </si>
  <si>
    <t>SUM</t>
  </si>
  <si>
    <t>COUT</t>
  </si>
  <si>
    <t xml:space="preserve">SUM </t>
  </si>
  <si>
    <t>LOGIC FORMULAS</t>
  </si>
  <si>
    <t>SUM0</t>
  </si>
  <si>
    <t>SUM1</t>
  </si>
  <si>
    <t>SUM7</t>
  </si>
  <si>
    <t>SUM6</t>
  </si>
  <si>
    <t>SUM5</t>
  </si>
  <si>
    <t>SUM4</t>
  </si>
  <si>
    <t>SUM3</t>
  </si>
  <si>
    <t>SUM2</t>
  </si>
  <si>
    <t>Comparator result:</t>
  </si>
  <si>
    <t>A=0?</t>
  </si>
  <si>
    <t>Zero detect result: A=0?</t>
  </si>
  <si>
    <t>ENTER A NUMBER</t>
  </si>
  <si>
    <t>&lt;&lt;&lt;&lt;&lt;&lt;&lt;&lt;&lt;&lt;</t>
  </si>
  <si>
    <t>NOT (A)</t>
  </si>
  <si>
    <t xml:space="preserve">Both answers are equal? </t>
  </si>
  <si>
    <t>ADD/SUBTRACT</t>
  </si>
  <si>
    <t xml:space="preserve">Both results are equal? </t>
  </si>
  <si>
    <t>A&gt;B??</t>
  </si>
  <si>
    <t>A&gt;B?</t>
  </si>
  <si>
    <t>invert logic</t>
  </si>
  <si>
    <t>COUT&lt;&lt;&lt;&lt;&lt;&lt;</t>
  </si>
  <si>
    <t>ENTER TWO NUMBERS&gt;0</t>
  </si>
  <si>
    <t>0&lt;NUMBER&lt;256</t>
  </si>
  <si>
    <t>BOOLEAN TRUTH TABLE</t>
  </si>
  <si>
    <t>↑</t>
  </si>
  <si>
    <t xml:space="preserve"> 8-BIT DIGITAL COMPARATOR DESIGN WITH ILA</t>
  </si>
  <si>
    <t xml:space="preserve"> 8-BIT ZERO-DETECT DESIGN WITH ILA </t>
  </si>
  <si>
    <t>8-bit ripple-carry adder design with control signal for subtraction</t>
  </si>
  <si>
    <t>CIN=0</t>
  </si>
  <si>
    <t>CIN=1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</si>
</sst>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24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0" borderId="19" xfId="0" applyBorder="1" applyAlignment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380996</xdr:colOff>
      <xdr:row>9</xdr:row>
      <xdr:rowOff>114300</xdr:rowOff>
    </xdr:from>
    <xdr:to>
      <xdr:col>19</xdr:col>
      <xdr:colOff>361950</xdr:colOff>
      <xdr:row>11</xdr:row>
      <xdr:rowOff>95250</xdr:rowOff>
    </xdr:to>
    <xdr:sp macro="" textlink="">
      <xdr:nvSpPr>
        <xdr:cNvPr id="8" name="Right Arrow 7"/>
        <xdr:cNvSpPr/>
      </xdr:nvSpPr>
      <xdr:spPr>
        <a:xfrm flipH="1">
          <a:off x="7238996" y="1895475"/>
          <a:ext cx="361954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CIN</a:t>
          </a:r>
        </a:p>
      </xdr:txBody>
    </xdr:sp>
    <xdr:clientData/>
  </xdr:twoCellAnchor>
  <xdr:twoCellAnchor>
    <xdr:from>
      <xdr:col>1</xdr:col>
      <xdr:colOff>19046</xdr:colOff>
      <xdr:row>9</xdr:row>
      <xdr:rowOff>123825</xdr:rowOff>
    </xdr:from>
    <xdr:to>
      <xdr:col>1</xdr:col>
      <xdr:colOff>466725</xdr:colOff>
      <xdr:row>11</xdr:row>
      <xdr:rowOff>104775</xdr:rowOff>
    </xdr:to>
    <xdr:sp macro="" textlink="">
      <xdr:nvSpPr>
        <xdr:cNvPr id="10" name="Right Arrow 9"/>
        <xdr:cNvSpPr/>
      </xdr:nvSpPr>
      <xdr:spPr>
        <a:xfrm flipH="1">
          <a:off x="200021" y="1905000"/>
          <a:ext cx="447679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l"/>
          <a:r>
            <a:rPr lang="sv-SE" sz="1100"/>
            <a:t>COUT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18</xdr:row>
      <xdr:rowOff>0</xdr:rowOff>
    </xdr:from>
    <xdr:to>
      <xdr:col>14</xdr:col>
      <xdr:colOff>203200</xdr:colOff>
      <xdr:row>28</xdr:row>
      <xdr:rowOff>215900</xdr:rowOff>
    </xdr:to>
    <xdr:grpSp>
      <xdr:nvGrpSpPr>
        <xdr:cNvPr id="2" name="Canvas 1481"/>
        <xdr:cNvGrpSpPr/>
      </xdr:nvGrpSpPr>
      <xdr:grpSpPr>
        <a:xfrm>
          <a:off x="234949" y="3302000"/>
          <a:ext cx="6013451" cy="2057400"/>
          <a:chOff x="0" y="0"/>
          <a:chExt cx="5760085" cy="2209800"/>
        </a:xfrm>
      </xdr:grpSpPr>
      <xdr:sp macro="" textlink="">
        <xdr:nvSpPr>
          <xdr:cNvPr id="3" name="Rectangle 2"/>
          <xdr:cNvSpPr/>
        </xdr:nvSpPr>
        <xdr:spPr>
          <a:xfrm>
            <a:off x="0" y="0"/>
            <a:ext cx="5760085" cy="2209800"/>
          </a:xfrm>
          <a:prstGeom prst="rect">
            <a:avLst/>
          </a:prstGeom>
          <a:noFill/>
        </xdr:spPr>
      </xdr: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2508560" y="196917"/>
            <a:ext cx="3251525" cy="192377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grpSp>
        <xdr:nvGrpSpPr>
          <xdr:cNvPr id="5" name="Group 4"/>
          <xdr:cNvGrpSpPr/>
        </xdr:nvGrpSpPr>
        <xdr:grpSpPr>
          <a:xfrm rot="5400000">
            <a:off x="1719501" y="1085676"/>
            <a:ext cx="111600" cy="874800"/>
            <a:chOff x="2525261" y="1566568"/>
            <a:chExt cx="220137" cy="472017"/>
          </a:xfrm>
        </xdr:grpSpPr>
        <xdr:cxnSp macro="">
          <xdr:nvCxnSpPr>
            <xdr:cNvPr id="35" name="Straight Connector 34"/>
            <xdr:cNvCxnSpPr/>
          </xdr:nvCxnSpPr>
          <xdr:spPr>
            <a:xfrm rot="5400000">
              <a:off x="2509389" y="1802577"/>
              <a:ext cx="472017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35"/>
            <xdr:cNvCxnSpPr/>
          </xdr:nvCxnSpPr>
          <xdr:spPr>
            <a:xfrm rot="5400000">
              <a:off x="2289252" y="1802577"/>
              <a:ext cx="472017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Rectangle 5"/>
          <xdr:cNvSpPr/>
        </xdr:nvSpPr>
        <xdr:spPr>
          <a:xfrm>
            <a:off x="712195" y="1843240"/>
            <a:ext cx="834390" cy="264560"/>
          </a:xfrm>
          <a:prstGeom prst="rect">
            <a:avLst/>
          </a:prstGeom>
        </xdr:spPr>
        <xdr:txBody>
          <a:bodyPr wrap="square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1956053" y="514566"/>
            <a:ext cx="492125" cy="262255"/>
          </a:xfrm>
          <a:prstGeom prst="rect">
            <a:avLst/>
          </a:prstGeom>
        </xdr:spPr>
        <xdr:txBody>
          <a:bodyPr wrap="square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IN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Rectangle 7"/>
          <xdr:cNvSpPr/>
        </xdr:nvSpPr>
        <xdr:spPr>
          <a:xfrm>
            <a:off x="0" y="493274"/>
            <a:ext cx="390575" cy="277495"/>
          </a:xfrm>
          <a:prstGeom prst="rect">
            <a:avLst/>
          </a:prstGeom>
        </xdr:spPr>
        <xdr:txBody>
          <a:bodyPr wrap="square" lIns="36000" rIns="3600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</a:t>
            </a:r>
            <a:r>
              <a:rPr lang="sv-SE" sz="12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8"/>
          <xdr:cNvSpPr/>
        </xdr:nvSpPr>
        <xdr:spPr>
          <a:xfrm>
            <a:off x="2079878" y="1296962"/>
            <a:ext cx="492125" cy="429895"/>
          </a:xfrm>
          <a:prstGeom prst="rect">
            <a:avLst/>
          </a:prstGeom>
        </xdr:spPr>
        <xdr:txBody>
          <a:bodyPr wrap="square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sv-SE" sz="12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10" name="Straight Connector 9"/>
          <xdr:cNvCxnSpPr/>
        </xdr:nvCxnSpPr>
        <xdr:spPr>
          <a:xfrm>
            <a:off x="1052241" y="1367565"/>
            <a:ext cx="89242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1123983" y="730309"/>
            <a:ext cx="0" cy="1169132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" name="Group 11"/>
          <xdr:cNvGrpSpPr/>
        </xdr:nvGrpSpPr>
        <xdr:grpSpPr>
          <a:xfrm>
            <a:off x="1499639" y="231954"/>
            <a:ext cx="170534" cy="450026"/>
            <a:chOff x="2080733" y="390786"/>
            <a:chExt cx="220135" cy="472016"/>
          </a:xfrm>
        </xdr:grpSpPr>
        <xdr:cxnSp macro="">
          <xdr:nvCxnSpPr>
            <xdr:cNvPr id="33" name="Straight Connector 32"/>
            <xdr:cNvCxnSpPr/>
          </xdr:nvCxnSpPr>
          <xdr:spPr>
            <a:xfrm rot="5400000">
              <a:off x="2064860" y="626794"/>
              <a:ext cx="472016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/>
            <xdr:cNvCxnSpPr/>
          </xdr:nvCxnSpPr>
          <xdr:spPr>
            <a:xfrm rot="5400000">
              <a:off x="1844725" y="626794"/>
              <a:ext cx="472016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Straight Connector 12"/>
          <xdr:cNvCxnSpPr/>
        </xdr:nvCxnSpPr>
        <xdr:spPr>
          <a:xfrm>
            <a:off x="229355" y="728558"/>
            <a:ext cx="1983345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Rectangle 13"/>
          <xdr:cNvSpPr/>
        </xdr:nvSpPr>
        <xdr:spPr>
          <a:xfrm>
            <a:off x="1325592" y="480523"/>
            <a:ext cx="496461" cy="49644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36000" rIns="36000"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4"/>
          <xdr:cNvSpPr/>
        </xdr:nvSpPr>
        <xdr:spPr>
          <a:xfrm>
            <a:off x="1272658" y="4276"/>
            <a:ext cx="399643" cy="307723"/>
          </a:xfrm>
          <a:prstGeom prst="rect">
            <a:avLst/>
          </a:prstGeom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5"/>
          <xdr:cNvSpPr/>
        </xdr:nvSpPr>
        <xdr:spPr>
          <a:xfrm>
            <a:off x="1499639" y="4276"/>
            <a:ext cx="399643" cy="307723"/>
          </a:xfrm>
          <a:prstGeom prst="rect">
            <a:avLst/>
          </a:prstGeom>
        </xdr:spPr>
        <xdr:txBody>
          <a:bodyPr wrap="square">
            <a:noAutofit/>
          </a:bodyPr>
          <a:lstStyle/>
          <a:p>
            <a:pPr algn="ctr">
              <a:spcAft>
                <a:spcPts val="0"/>
              </a:spcAft>
            </a:pPr>
            <a:r>
              <a:rPr lang="sv-SE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Oval 16"/>
          <xdr:cNvSpPr/>
        </xdr:nvSpPr>
        <xdr:spPr>
          <a:xfrm>
            <a:off x="1232759" y="684348"/>
            <a:ext cx="88797" cy="88794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8" name="Isosceles Triangle 17"/>
          <xdr:cNvSpPr>
            <a:spLocks noChangeAspect="1"/>
          </xdr:cNvSpPr>
        </xdr:nvSpPr>
        <xdr:spPr>
          <a:xfrm rot="16200000">
            <a:off x="461665" y="491226"/>
            <a:ext cx="617810" cy="475037"/>
          </a:xfrm>
          <a:prstGeom prst="triangl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19" name="Oval 18"/>
          <xdr:cNvSpPr/>
        </xdr:nvSpPr>
        <xdr:spPr>
          <a:xfrm>
            <a:off x="434840" y="684348"/>
            <a:ext cx="88797" cy="88794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20" name="Rectangle 19"/>
          <xdr:cNvSpPr/>
        </xdr:nvSpPr>
        <xdr:spPr>
          <a:xfrm>
            <a:off x="875752" y="1211157"/>
            <a:ext cx="496461" cy="49644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21" name="Straight Connector 20"/>
          <xdr:cNvCxnSpPr/>
        </xdr:nvCxnSpPr>
        <xdr:spPr>
          <a:xfrm>
            <a:off x="1947549" y="727442"/>
            <a:ext cx="0" cy="63980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Rectangle 21"/>
          <xdr:cNvSpPr/>
        </xdr:nvSpPr>
        <xdr:spPr>
          <a:xfrm>
            <a:off x="352081" y="328024"/>
            <a:ext cx="1724370" cy="1454185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sv-SE"/>
          </a:p>
        </xdr:txBody>
      </xdr:sp>
      <xdr:sp macro="" textlink="">
        <xdr:nvSpPr>
          <xdr:cNvPr id="23" name="Rectangle 22"/>
          <xdr:cNvSpPr/>
        </xdr:nvSpPr>
        <xdr:spPr>
          <a:xfrm>
            <a:off x="3637583" y="1726675"/>
            <a:ext cx="290195" cy="30035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r>
              <a:rPr lang="sv-SE" sz="1100" kern="1200" baseline="-250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OUT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4" name="Rectangle 23"/>
          <xdr:cNvSpPr/>
        </xdr:nvSpPr>
        <xdr:spPr>
          <a:xfrm>
            <a:off x="2317475" y="916012"/>
            <a:ext cx="301625" cy="262255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SUM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5" name="Rectangle 24"/>
          <xdr:cNvSpPr/>
        </xdr:nvSpPr>
        <xdr:spPr>
          <a:xfrm>
            <a:off x="5598795" y="308651"/>
            <a:ext cx="161290" cy="603250"/>
          </a:xfrm>
          <a:prstGeom prst="rect">
            <a:avLst/>
          </a:prstGeom>
          <a:solidFill>
            <a:schemeClr val="bg1"/>
          </a:solidFill>
        </xdr:spPr>
        <xdr:txBody>
          <a:bodyPr wrap="square" lIns="0" rIns="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A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B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26" name="Rectangle 25"/>
          <xdr:cNvSpPr/>
        </xdr:nvSpPr>
        <xdr:spPr>
          <a:xfrm>
            <a:off x="5474335" y="1870847"/>
            <a:ext cx="285750" cy="22896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7" name="Rectangle 26"/>
          <xdr:cNvSpPr/>
        </xdr:nvSpPr>
        <xdr:spPr>
          <a:xfrm>
            <a:off x="4228125" y="773135"/>
            <a:ext cx="154130" cy="22860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8" name="Rectangle 27"/>
          <xdr:cNvSpPr/>
        </xdr:nvSpPr>
        <xdr:spPr>
          <a:xfrm>
            <a:off x="2952750" y="773127"/>
            <a:ext cx="105070" cy="228591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29" name="Rectangle 28"/>
          <xdr:cNvSpPr/>
        </xdr:nvSpPr>
        <xdr:spPr>
          <a:xfrm>
            <a:off x="4561499" y="55457"/>
            <a:ext cx="534375" cy="22796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30" name="Rectangle 29"/>
          <xdr:cNvSpPr/>
        </xdr:nvSpPr>
        <xdr:spPr>
          <a:xfrm>
            <a:off x="3123224" y="841500"/>
            <a:ext cx="943855" cy="262255"/>
          </a:xfrm>
          <a:prstGeom prst="rect">
            <a:avLst/>
          </a:prstGeom>
        </xdr:spPr>
        <xdr:txBody>
          <a:bodyPr wrap="square" lIns="36000" rIns="3600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SUM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1" name="Rectangle 30"/>
          <xdr:cNvSpPr/>
        </xdr:nvSpPr>
        <xdr:spPr>
          <a:xfrm>
            <a:off x="4458455" y="830992"/>
            <a:ext cx="943610" cy="261620"/>
          </a:xfrm>
          <a:prstGeom prst="rect">
            <a:avLst/>
          </a:prstGeom>
        </xdr:spPr>
        <xdr:txBody>
          <a:bodyPr wrap="square" lIns="36000" rIns="3600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Carry logic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2" name="Rectangle 31"/>
          <xdr:cNvSpPr/>
        </xdr:nvSpPr>
        <xdr:spPr>
          <a:xfrm>
            <a:off x="4306055" y="1869832"/>
            <a:ext cx="1377560" cy="262255"/>
          </a:xfrm>
          <a:prstGeom prst="rect">
            <a:avLst/>
          </a:prstGeom>
        </xdr:spPr>
        <xdr:txBody>
          <a:bodyPr wrap="square" lIns="36000" rIns="36000">
            <a:spAutoFit/>
          </a:bodyPr>
          <a:lstStyle/>
          <a:p>
            <a:pPr algn="ctr">
              <a:spcAft>
                <a:spcPts val="0"/>
              </a:spcAft>
            </a:pPr>
            <a:r>
              <a:rPr lang="sv-SE" sz="11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</a:rPr>
              <a:t>From Weste &amp; Harris</a:t>
            </a:r>
            <a:endParaRPr lang="sv-SE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sqref="A1:J1"/>
    </sheetView>
  </sheetViews>
  <sheetFormatPr baseColWidth="10" defaultColWidth="8.83203125" defaultRowHeight="14" x14ac:dyDescent="0"/>
  <cols>
    <col min="1" max="1" width="2.6640625" customWidth="1"/>
    <col min="2" max="2" width="8.6640625" customWidth="1"/>
    <col min="3" max="10" width="11.6640625" customWidth="1"/>
    <col min="11" max="11" width="7.5" customWidth="1"/>
    <col min="12" max="18" width="5.6640625" customWidth="1"/>
  </cols>
  <sheetData>
    <row r="1" spans="1:20" ht="18">
      <c r="A1" s="69" t="s">
        <v>62</v>
      </c>
      <c r="B1" s="68"/>
      <c r="C1" s="68"/>
      <c r="D1" s="68"/>
      <c r="E1" s="68"/>
      <c r="F1" s="68"/>
      <c r="G1" s="68"/>
      <c r="H1" s="68"/>
      <c r="I1" s="68"/>
      <c r="J1" s="68"/>
    </row>
    <row r="5" spans="1:20">
      <c r="F5" s="36" t="s">
        <v>1</v>
      </c>
      <c r="G5" s="16">
        <v>0</v>
      </c>
      <c r="H5" s="15" t="s">
        <v>48</v>
      </c>
      <c r="I5" s="15" t="s">
        <v>47</v>
      </c>
    </row>
    <row r="6" spans="1:20">
      <c r="C6" t="s">
        <v>2</v>
      </c>
      <c r="E6" s="28"/>
      <c r="F6" s="36" t="s">
        <v>45</v>
      </c>
      <c r="G6" s="26" t="str">
        <f>IF(G5=0,"YES","NO")</f>
        <v>YES</v>
      </c>
      <c r="H6" s="8"/>
      <c r="I6" s="15" t="s">
        <v>27</v>
      </c>
      <c r="J6" s="8"/>
      <c r="K6" s="8"/>
      <c r="L6" s="8"/>
      <c r="M6" s="7"/>
      <c r="N6" s="18"/>
      <c r="O6" s="20"/>
      <c r="P6" s="8"/>
    </row>
    <row r="7" spans="1:20" ht="15" thickBot="1">
      <c r="L7" s="8"/>
      <c r="M7" s="7"/>
      <c r="N7" s="7"/>
      <c r="O7" s="8"/>
      <c r="P7" s="8"/>
    </row>
    <row r="8" spans="1:20" ht="15" thickBot="1">
      <c r="C8" s="29" t="s">
        <v>6</v>
      </c>
      <c r="D8" s="31" t="s">
        <v>8</v>
      </c>
      <c r="E8" s="30" t="s">
        <v>10</v>
      </c>
      <c r="F8" s="31" t="s">
        <v>12</v>
      </c>
      <c r="G8" s="30" t="s">
        <v>14</v>
      </c>
      <c r="H8" s="31" t="s">
        <v>16</v>
      </c>
      <c r="I8" s="30" t="s">
        <v>18</v>
      </c>
      <c r="J8" s="32" t="s">
        <v>20</v>
      </c>
      <c r="L8" s="8"/>
      <c r="M8" s="8"/>
      <c r="N8" s="8"/>
      <c r="O8" s="8"/>
      <c r="P8" s="8"/>
    </row>
    <row r="9" spans="1:20">
      <c r="C9" s="33">
        <f>IF(G5&gt;=0,0,1)</f>
        <v>0</v>
      </c>
      <c r="D9" s="35">
        <f>IF(G5&lt;0,AND((256+G5)&gt;=64,ISODD((256+G5)/64)),AND(G5&gt;=64,ISODD(G5/64)))*1</f>
        <v>0</v>
      </c>
      <c r="E9" s="34">
        <f>IF(G5&lt;0,AND((256+G5)&gt;=32,ISODD((256+G5)/32)),AND(G5&gt;=32,ISODD(G5/32)))*1</f>
        <v>0</v>
      </c>
      <c r="F9" s="35">
        <f>IF(G5&lt;0,AND((256+G5)&gt;=16,ISODD((256+G5)/16)),AND(G5&gt;=16,ISODD(G5/16)))*1</f>
        <v>0</v>
      </c>
      <c r="G9" s="34">
        <f>IF(G5&lt;0,AND((256+G5)&gt;=8,ISODD((256+G5)/8)),AND(G5&gt;=8,ISODD(G5/8)))*1</f>
        <v>0</v>
      </c>
      <c r="H9" s="35">
        <f>IF(G5&lt;0,AND((256+G5)&gt;=4,ISODD((256+G5)/4)),AND(G5&gt;=4,ISODD(G5/4)))*1</f>
        <v>0</v>
      </c>
      <c r="I9" s="34">
        <f>IF(G5&lt;0,AND((256+G5)&gt;=2,ISODD((256+G5)/2)),AND(G5&gt;=2,ISODD(G5/2)))*1</f>
        <v>0</v>
      </c>
      <c r="J9" s="40">
        <f>IF(G5&lt;0,ISODD(256+G5),ISODD(G5))*1</f>
        <v>0</v>
      </c>
    </row>
    <row r="10" spans="1:20" ht="15" thickBot="1">
      <c r="C10" s="45">
        <f t="shared" ref="C10:H10" si="0">NOT(C9)*1</f>
        <v>1</v>
      </c>
      <c r="D10" s="46">
        <f t="shared" si="0"/>
        <v>1</v>
      </c>
      <c r="E10" s="47">
        <f t="shared" si="0"/>
        <v>1</v>
      </c>
      <c r="F10" s="46">
        <f t="shared" si="0"/>
        <v>1</v>
      </c>
      <c r="G10" s="47">
        <f t="shared" si="0"/>
        <v>1</v>
      </c>
      <c r="H10" s="46">
        <f t="shared" si="0"/>
        <v>1</v>
      </c>
      <c r="I10" s="47">
        <f>NOT(I9)*1</f>
        <v>1</v>
      </c>
      <c r="J10" s="48">
        <f>NOT(J9)*1</f>
        <v>1</v>
      </c>
      <c r="K10" t="s">
        <v>49</v>
      </c>
    </row>
    <row r="11" spans="1:20">
      <c r="C11" s="49">
        <f t="shared" ref="C11:I11" si="1">AND(C10,D11)*1</f>
        <v>1</v>
      </c>
      <c r="D11" s="49">
        <f t="shared" si="1"/>
        <v>1</v>
      </c>
      <c r="E11" s="49">
        <f t="shared" si="1"/>
        <v>1</v>
      </c>
      <c r="F11" s="49">
        <f t="shared" si="1"/>
        <v>1</v>
      </c>
      <c r="G11" s="49">
        <f t="shared" si="1"/>
        <v>1</v>
      </c>
      <c r="H11" s="49">
        <f t="shared" si="1"/>
        <v>1</v>
      </c>
      <c r="I11" s="49">
        <f t="shared" si="1"/>
        <v>1</v>
      </c>
      <c r="J11" s="49">
        <f>AND(J10,K11)*1</f>
        <v>1</v>
      </c>
      <c r="K11" s="10">
        <v>1</v>
      </c>
      <c r="T11" s="25"/>
    </row>
    <row r="12" spans="1:20">
      <c r="C12" s="10" t="s">
        <v>22</v>
      </c>
      <c r="K12" s="10" t="s">
        <v>31</v>
      </c>
      <c r="T12" s="4"/>
    </row>
    <row r="13" spans="1:20">
      <c r="C13" t="s">
        <v>46</v>
      </c>
      <c r="E13" s="26" t="str">
        <f>IF(C11=1,"YES","NO")</f>
        <v>YES</v>
      </c>
      <c r="F13" t="s">
        <v>50</v>
      </c>
      <c r="H13" s="41" t="str">
        <f>IF(G6=E13,"YES","NO")</f>
        <v>YES</v>
      </c>
    </row>
    <row r="14" spans="1:20">
      <c r="L14" s="42"/>
    </row>
    <row r="16" spans="1:20">
      <c r="A16" s="5"/>
    </row>
  </sheetData>
  <mergeCells count="1">
    <mergeCell ref="A1:J1"/>
  </mergeCells>
  <conditionalFormatting sqref="H13">
    <cfRule type="containsText" dxfId="18" priority="4" operator="containsText" text="NO">
      <formula>NOT(ISERROR(SEARCH("NO",H13)))</formula>
    </cfRule>
    <cfRule type="containsText" dxfId="17" priority="5" operator="containsText" text="YES">
      <formula>NOT(ISERROR(SEARCH("YES",H13)))</formula>
    </cfRule>
  </conditionalFormatting>
  <conditionalFormatting sqref="L14">
    <cfRule type="containsText" dxfId="16" priority="2" operator="containsText" text="NO">
      <formula>NOT(ISERROR(SEARCH("NO",L14)))</formula>
    </cfRule>
    <cfRule type="containsText" dxfId="15" priority="3" operator="containsText" text="YES">
      <formula>NOT(ISERROR(SEARCH("YES",L14)))</formula>
    </cfRule>
  </conditionalFormatting>
  <conditionalFormatting sqref="N6 G5">
    <cfRule type="cellIs" dxfId="14" priority="1" operator="notBetween">
      <formula>-127</formula>
      <formula>127</formula>
    </cfRule>
  </conditionalFormatting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K11" sqref="K11"/>
    </sheetView>
  </sheetViews>
  <sheetFormatPr baseColWidth="10" defaultColWidth="8.83203125" defaultRowHeight="14" x14ac:dyDescent="0"/>
  <cols>
    <col min="1" max="1" width="2.6640625" customWidth="1"/>
    <col min="2" max="2" width="8.6640625" customWidth="1"/>
    <col min="3" max="19" width="5.6640625" customWidth="1"/>
    <col min="20" max="20" width="6.6640625" customWidth="1"/>
    <col min="27" max="27" width="8.83203125" style="43"/>
  </cols>
  <sheetData>
    <row r="1" spans="1:26" ht="18">
      <c r="A1" s="69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6">
      <c r="H2" s="8"/>
      <c r="I2" s="8"/>
      <c r="J2" s="8"/>
      <c r="K2" s="8"/>
      <c r="L2" s="8"/>
    </row>
    <row r="3" spans="1:26">
      <c r="H3" s="8"/>
      <c r="I3" s="8"/>
      <c r="J3" s="8"/>
      <c r="K3" s="8"/>
      <c r="L3" s="8"/>
    </row>
    <row r="4" spans="1:26">
      <c r="H4" s="8"/>
      <c r="I4" s="8"/>
      <c r="J4" s="8"/>
      <c r="K4" s="8"/>
      <c r="L4" s="8"/>
    </row>
    <row r="5" spans="1:26">
      <c r="H5" s="8"/>
      <c r="I5" s="8"/>
      <c r="J5" s="8"/>
      <c r="K5" s="3" t="s">
        <v>1</v>
      </c>
      <c r="L5" s="16">
        <v>56</v>
      </c>
      <c r="M5" s="15" t="s">
        <v>28</v>
      </c>
      <c r="N5" s="15" t="s">
        <v>57</v>
      </c>
    </row>
    <row r="6" spans="1:26">
      <c r="C6" t="s">
        <v>2</v>
      </c>
      <c r="F6" s="41">
        <v>0</v>
      </c>
      <c r="H6" s="8"/>
      <c r="I6" s="8"/>
      <c r="J6" s="8"/>
      <c r="K6" s="3" t="s">
        <v>4</v>
      </c>
      <c r="L6" s="16">
        <v>23</v>
      </c>
      <c r="M6" s="15" t="s">
        <v>28</v>
      </c>
      <c r="N6" t="s">
        <v>58</v>
      </c>
    </row>
    <row r="7" spans="1:26" ht="15" thickBot="1">
      <c r="K7" s="17" t="s">
        <v>53</v>
      </c>
      <c r="L7" s="44" t="str">
        <f>IF(L5&gt;L6,"YES","NO")</f>
        <v>YES</v>
      </c>
    </row>
    <row r="8" spans="1:26" ht="15" thickBot="1">
      <c r="C8" s="29" t="s">
        <v>6</v>
      </c>
      <c r="D8" s="30" t="s">
        <v>7</v>
      </c>
      <c r="E8" s="31" t="s">
        <v>8</v>
      </c>
      <c r="F8" s="31" t="s">
        <v>9</v>
      </c>
      <c r="G8" s="30" t="s">
        <v>10</v>
      </c>
      <c r="H8" s="30" t="s">
        <v>11</v>
      </c>
      <c r="I8" s="31" t="s">
        <v>12</v>
      </c>
      <c r="J8" s="31" t="s">
        <v>13</v>
      </c>
      <c r="K8" s="30" t="s">
        <v>14</v>
      </c>
      <c r="L8" s="30" t="s">
        <v>15</v>
      </c>
      <c r="M8" s="31" t="s">
        <v>16</v>
      </c>
      <c r="N8" s="31" t="s">
        <v>17</v>
      </c>
      <c r="O8" s="30" t="s">
        <v>18</v>
      </c>
      <c r="P8" s="30" t="s">
        <v>19</v>
      </c>
      <c r="Q8" s="31" t="s">
        <v>20</v>
      </c>
      <c r="R8" s="32" t="s">
        <v>21</v>
      </c>
    </row>
    <row r="9" spans="1:26">
      <c r="C9" s="33">
        <f>IF(L5&gt;=0,0,1)</f>
        <v>0</v>
      </c>
      <c r="D9" s="34">
        <f>IF(L6&gt;=0,0,1)</f>
        <v>0</v>
      </c>
      <c r="E9" s="35">
        <f>IF($C9,AND((256+L5)&gt;=64,ISODD((256+L5)/64)),AND(L5&gt;=64,ISODD(L5/64)))*1</f>
        <v>0</v>
      </c>
      <c r="F9" s="35">
        <f>IF($D9,AND((256+L6)&gt;=64,ISODD((256+L6)/64)),AND(L6&gt;=64,ISODD(L6/64)))*1</f>
        <v>0</v>
      </c>
      <c r="G9" s="34">
        <f>IF(C9,AND((256+L5)&gt;=32,ISODD((256+L5)/32)),AND(L5&gt;=32,ISODD(L5/32)))*1</f>
        <v>1</v>
      </c>
      <c r="H9" s="34">
        <f>IF(D9,AND((256+L6)&gt;=32,ISODD((256+L6)/32)),AND(L6&gt;=32,ISODD(L6/32)))*1</f>
        <v>0</v>
      </c>
      <c r="I9" s="35">
        <f>IF($C9,AND((256+L5)&gt;=16,ISODD((256+L5)/16)),AND(L5&gt;=16,ISODD(L5/16)))*1</f>
        <v>1</v>
      </c>
      <c r="J9" s="35">
        <f>IF($D9,AND((256+L6)&gt;=16,ISODD((256+L6)/16)),AND(L6&gt;=16,ISODD(L6/16)))*1</f>
        <v>1</v>
      </c>
      <c r="K9" s="34">
        <f>IF($C9,AND((256+L5)&gt;=8,ISODD((256+L5)/8)),AND(L5&gt;=8,ISODD(L5/8)))*1</f>
        <v>1</v>
      </c>
      <c r="L9" s="34">
        <f>IF($D9,AND((256+L6)&gt;=8,ISODD((256+L6)/8)),AND(L6&gt;=8,ISODD(L6/8)))*1</f>
        <v>0</v>
      </c>
      <c r="M9" s="35">
        <f>IF($C9,AND((256+L5)&gt;=4,ISODD((256+L5)/4)),AND(L5&gt;=4,ISODD(L5/4)))*1</f>
        <v>0</v>
      </c>
      <c r="N9" s="35">
        <f>IF($D9,AND((256+L6)&gt;=4,ISODD((256+L6)/4)),AND(L6&gt;=4,ISODD(L6/4)))*1</f>
        <v>1</v>
      </c>
      <c r="O9" s="34">
        <f>IF($C9,AND((256+L5)&gt;=2,ISODD((256+L5)/2)),AND(L5&gt;=2,ISODD(L5/2)))*1</f>
        <v>0</v>
      </c>
      <c r="P9" s="34">
        <f>IF($D9,AND((256+L6)&gt;=2,ISODD((256+L6)/2)),AND(L6&gt;=2,ISODD(L6/2)))*1</f>
        <v>1</v>
      </c>
      <c r="Q9" s="35">
        <f>IF($C9,ISODD(256+L5),ISODD(L5))*1</f>
        <v>0</v>
      </c>
      <c r="R9" s="40">
        <f>IF($D9,ISODD(256+L6),ISODD(L6))*1</f>
        <v>1</v>
      </c>
      <c r="X9" s="11"/>
      <c r="Y9" s="8"/>
    </row>
    <row r="10" spans="1:26" ht="15" thickBot="1">
      <c r="C10" s="47">
        <f t="shared" ref="C10" si="0">C9</f>
        <v>0</v>
      </c>
      <c r="D10" s="53">
        <f t="shared" ref="D10" si="1">NOT(D$9)*1</f>
        <v>1</v>
      </c>
      <c r="E10" s="46">
        <f t="shared" ref="E10" si="2">E9</f>
        <v>0</v>
      </c>
      <c r="F10" s="48">
        <f t="shared" ref="F10" si="3">NOT(F$9)*1</f>
        <v>1</v>
      </c>
      <c r="G10" s="47">
        <f t="shared" ref="G10" si="4">G9</f>
        <v>1</v>
      </c>
      <c r="H10" s="53">
        <f t="shared" ref="H10" si="5">NOT(H$9)*1</f>
        <v>1</v>
      </c>
      <c r="I10" s="46">
        <f t="shared" ref="I10" si="6">I9</f>
        <v>1</v>
      </c>
      <c r="J10" s="48">
        <f t="shared" ref="J10" si="7">NOT(J$9)*1</f>
        <v>0</v>
      </c>
      <c r="K10" s="47">
        <f t="shared" ref="K10" si="8">K9</f>
        <v>1</v>
      </c>
      <c r="L10" s="53">
        <f t="shared" ref="L10" si="9">NOT(L$9)*1</f>
        <v>1</v>
      </c>
      <c r="M10" s="46">
        <f t="shared" ref="M10" si="10">M9</f>
        <v>0</v>
      </c>
      <c r="N10" s="48">
        <f t="shared" ref="N10" si="11">NOT(N$9)*1</f>
        <v>0</v>
      </c>
      <c r="O10" s="47">
        <f>O9</f>
        <v>0</v>
      </c>
      <c r="P10" s="53">
        <f>NOT(P$9)*1</f>
        <v>0</v>
      </c>
      <c r="Q10" s="46">
        <f>Q9</f>
        <v>0</v>
      </c>
      <c r="R10" s="48">
        <f>NOT(R$9)*1</f>
        <v>0</v>
      </c>
      <c r="S10" t="s">
        <v>55</v>
      </c>
      <c r="V10" s="37" t="s">
        <v>59</v>
      </c>
      <c r="X10" s="11"/>
      <c r="Y10" s="8"/>
    </row>
    <row r="11" spans="1:26" ht="15" thickBot="1">
      <c r="C11" s="50">
        <f>OR(AND(C9,E11),AND(C9,D10),AND(D10,E11))*1</f>
        <v>1</v>
      </c>
      <c r="D11" s="50"/>
      <c r="E11" s="50">
        <f>OR(AND(E9,G11),AND(E9,F10),AND(F10,G11))*1</f>
        <v>1</v>
      </c>
      <c r="F11" s="50"/>
      <c r="G11" s="50">
        <f>OR(AND(G9,I11),AND(G9,H10),AND(H10,I11))*1</f>
        <v>1</v>
      </c>
      <c r="H11" s="50"/>
      <c r="I11" s="50">
        <f>OR(AND(I9,K11),AND(I9,J10),AND(J10,K11))*1</f>
        <v>1</v>
      </c>
      <c r="J11" s="50"/>
      <c r="K11" s="50">
        <f>OR(AND(K9,M11),AND(K9,L10),AND(L10,M11))*1</f>
        <v>1</v>
      </c>
      <c r="L11" s="50"/>
      <c r="M11" s="50">
        <f>OR(AND(M9,O11),AND(M9,N10),AND(N10,O11))*1</f>
        <v>0</v>
      </c>
      <c r="N11" s="50"/>
      <c r="O11" s="50">
        <f>OR(AND(O9,Q11),AND(O9,P10),AND(P10,Q11))*1</f>
        <v>0</v>
      </c>
      <c r="P11" s="50"/>
      <c r="Q11" s="50">
        <f>OR(AND(Q9,S11),AND(Q9,R10),AND(R10,S11))*1</f>
        <v>0</v>
      </c>
      <c r="R11" s="50"/>
      <c r="S11" s="10">
        <f>$F$6</f>
        <v>0</v>
      </c>
      <c r="T11" s="25"/>
      <c r="V11" s="12" t="s">
        <v>29</v>
      </c>
      <c r="W11" s="12" t="s">
        <v>30</v>
      </c>
      <c r="X11" s="13" t="s">
        <v>31</v>
      </c>
      <c r="Y11" s="12" t="s">
        <v>33</v>
      </c>
      <c r="Z11" s="4"/>
    </row>
    <row r="12" spans="1:26">
      <c r="C12" s="59" t="s">
        <v>56</v>
      </c>
      <c r="D12" s="60"/>
      <c r="S12" s="21"/>
      <c r="T12" s="4"/>
      <c r="V12" s="42">
        <v>0</v>
      </c>
      <c r="W12" s="42">
        <v>0</v>
      </c>
      <c r="X12" s="14">
        <v>0</v>
      </c>
      <c r="Y12" s="9">
        <v>0</v>
      </c>
      <c r="Z12" s="4"/>
    </row>
    <row r="13" spans="1:26">
      <c r="C13" t="s">
        <v>44</v>
      </c>
      <c r="F13" t="s">
        <v>54</v>
      </c>
      <c r="G13" s="61" t="str">
        <f>IF(C11=1,"YES","NO")</f>
        <v>YES</v>
      </c>
      <c r="H13" s="62"/>
      <c r="K13" t="s">
        <v>52</v>
      </c>
      <c r="O13" s="6" t="str">
        <f>IF($G13=$L$7,"YES","NO")</f>
        <v>YES</v>
      </c>
      <c r="V13" s="42">
        <v>0</v>
      </c>
      <c r="W13" s="42">
        <v>0</v>
      </c>
      <c r="X13" s="14">
        <v>1</v>
      </c>
      <c r="Y13" s="9">
        <v>1</v>
      </c>
      <c r="Z13" s="4"/>
    </row>
    <row r="14" spans="1:26">
      <c r="H14">
        <f>IF(D10=0,R10+2*P10+4*N10+8*L10+16*J10+32*H10+64*F10,R10+2*P10+4*N10+8*L10+16*J10+32*H10+64*F10-128)</f>
        <v>-24</v>
      </c>
      <c r="O14" s="42"/>
      <c r="V14" s="42">
        <v>0</v>
      </c>
      <c r="W14" s="42">
        <v>1</v>
      </c>
      <c r="X14" s="14">
        <v>0</v>
      </c>
      <c r="Y14" s="9">
        <v>0</v>
      </c>
      <c r="Z14" s="4"/>
    </row>
    <row r="15" spans="1:26">
      <c r="U15" s="4"/>
      <c r="V15" s="42">
        <v>0</v>
      </c>
      <c r="W15" s="42">
        <v>1</v>
      </c>
      <c r="X15" s="14">
        <v>1</v>
      </c>
      <c r="Y15" s="9">
        <v>0</v>
      </c>
      <c r="Z15" s="4"/>
    </row>
    <row r="16" spans="1:26">
      <c r="U16" s="4"/>
      <c r="V16" s="42">
        <v>1</v>
      </c>
      <c r="W16" s="42">
        <v>0</v>
      </c>
      <c r="X16" s="14">
        <v>0</v>
      </c>
      <c r="Y16" s="9">
        <v>1</v>
      </c>
      <c r="Z16" s="4"/>
    </row>
    <row r="17" spans="1:26">
      <c r="U17" s="4"/>
      <c r="V17" s="42">
        <v>1</v>
      </c>
      <c r="W17" s="42">
        <v>0</v>
      </c>
      <c r="X17" s="14">
        <v>1</v>
      </c>
      <c r="Y17" s="9">
        <v>1</v>
      </c>
      <c r="Z17" s="4"/>
    </row>
    <row r="18" spans="1:26">
      <c r="A18" s="5"/>
      <c r="U18" s="4"/>
      <c r="V18" s="42">
        <v>1</v>
      </c>
      <c r="W18" s="42">
        <v>1</v>
      </c>
      <c r="X18" s="14">
        <v>0</v>
      </c>
      <c r="Y18" s="9">
        <v>0</v>
      </c>
    </row>
    <row r="19" spans="1:26">
      <c r="A19" s="5"/>
      <c r="U19" s="4"/>
      <c r="V19" s="42">
        <v>1</v>
      </c>
      <c r="W19" s="42">
        <v>1</v>
      </c>
      <c r="X19" s="14">
        <v>1</v>
      </c>
      <c r="Y19" s="9">
        <v>1</v>
      </c>
    </row>
    <row r="20" spans="1:26">
      <c r="U20" s="4"/>
      <c r="V20" s="4"/>
      <c r="W20" s="7"/>
    </row>
    <row r="21" spans="1:26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  <c r="O21" s="7"/>
      <c r="P21" s="7"/>
      <c r="Q21" s="7"/>
      <c r="R21" s="7"/>
      <c r="S21" s="7"/>
      <c r="T21" s="7"/>
      <c r="U21" s="4"/>
      <c r="V21" s="4"/>
    </row>
    <row r="22" spans="1:26">
      <c r="N22" s="8"/>
      <c r="O22" s="9"/>
      <c r="P22" s="9"/>
      <c r="Q22" s="9"/>
      <c r="R22" s="9"/>
      <c r="S22" s="8"/>
      <c r="T22" s="8"/>
    </row>
    <row r="23" spans="1:26">
      <c r="N23" s="8"/>
      <c r="O23" s="9"/>
      <c r="P23" s="9"/>
      <c r="Q23" s="9"/>
      <c r="R23" s="9"/>
      <c r="S23" s="8"/>
      <c r="T23" s="22"/>
    </row>
    <row r="24" spans="1:26">
      <c r="G24" s="42"/>
      <c r="H24" s="42"/>
      <c r="N24" s="8"/>
      <c r="O24" s="9"/>
      <c r="P24" s="9"/>
      <c r="Q24" s="9"/>
      <c r="R24" s="9"/>
      <c r="S24" s="8"/>
      <c r="T24" s="22"/>
    </row>
    <row r="25" spans="1:26">
      <c r="G25" s="42"/>
      <c r="H25" s="42"/>
      <c r="N25" s="8"/>
      <c r="O25" s="9"/>
      <c r="P25" s="9"/>
      <c r="Q25" s="9"/>
      <c r="R25" s="9"/>
      <c r="S25" s="8"/>
      <c r="T25" s="22"/>
    </row>
    <row r="26" spans="1:26">
      <c r="G26" s="42"/>
      <c r="H26" s="42"/>
      <c r="N26" s="8"/>
      <c r="O26" s="9"/>
      <c r="P26" s="9"/>
      <c r="Q26" s="9"/>
      <c r="R26" s="9"/>
      <c r="S26" s="8"/>
      <c r="T26" s="22"/>
    </row>
    <row r="27" spans="1:26">
      <c r="G27" s="42"/>
      <c r="H27" s="42"/>
      <c r="N27" s="8"/>
      <c r="O27" s="9"/>
      <c r="P27" s="9"/>
      <c r="Q27" s="9"/>
      <c r="R27" s="9"/>
      <c r="S27" s="8"/>
      <c r="T27" s="22"/>
    </row>
    <row r="28" spans="1:26">
      <c r="N28" s="8"/>
      <c r="O28" s="9"/>
      <c r="P28" s="9"/>
      <c r="Q28" s="9"/>
      <c r="R28" s="9"/>
      <c r="S28" s="8"/>
      <c r="T28" s="22"/>
    </row>
    <row r="29" spans="1:26">
      <c r="N29" s="8"/>
      <c r="O29" s="9"/>
      <c r="P29" s="9"/>
      <c r="Q29" s="9"/>
      <c r="R29" s="9"/>
      <c r="S29" s="8"/>
      <c r="T29" s="22"/>
    </row>
    <row r="30" spans="1:26">
      <c r="N30" s="8"/>
      <c r="O30" s="9"/>
      <c r="P30" s="9"/>
      <c r="Q30" s="9"/>
      <c r="R30" s="9"/>
      <c r="S30" s="8"/>
      <c r="T30" s="22"/>
    </row>
    <row r="31" spans="1:26">
      <c r="N31" s="8"/>
      <c r="O31" s="8"/>
      <c r="P31" s="8"/>
      <c r="Q31" s="8"/>
      <c r="R31" s="8"/>
      <c r="S31" s="8"/>
      <c r="T31" s="8"/>
    </row>
    <row r="32" spans="1:26">
      <c r="N32" s="8"/>
      <c r="O32" s="8"/>
      <c r="P32" s="8"/>
      <c r="Q32" s="8"/>
      <c r="R32" s="8"/>
      <c r="S32" s="8"/>
      <c r="T32" s="8"/>
    </row>
  </sheetData>
  <mergeCells count="3">
    <mergeCell ref="C12:D12"/>
    <mergeCell ref="G13:H13"/>
    <mergeCell ref="A1:T1"/>
  </mergeCells>
  <conditionalFormatting sqref="O13">
    <cfRule type="containsText" dxfId="13" priority="4" operator="containsText" text="NO">
      <formula>NOT(ISERROR(SEARCH("NO",O13)))</formula>
    </cfRule>
    <cfRule type="containsText" dxfId="12" priority="5" operator="containsText" text="YES">
      <formula>NOT(ISERROR(SEARCH("YES",O13)))</formula>
    </cfRule>
  </conditionalFormatting>
  <conditionalFormatting sqref="O14">
    <cfRule type="containsText" dxfId="11" priority="2" operator="containsText" text="NO">
      <formula>NOT(ISERROR(SEARCH("NO",O14)))</formula>
    </cfRule>
    <cfRule type="containsText" dxfId="10" priority="3" operator="containsText" text="YES">
      <formula>NOT(ISERROR(SEARCH("YES",O14)))</formula>
    </cfRule>
  </conditionalFormatting>
  <conditionalFormatting sqref="L5:L6">
    <cfRule type="cellIs" dxfId="9" priority="1" operator="notBetween">
      <formula>-127</formula>
      <formula>127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abSelected="1" workbookViewId="0">
      <selection activeCell="Q12" sqref="Q12:R12"/>
    </sheetView>
  </sheetViews>
  <sheetFormatPr baseColWidth="10" defaultColWidth="8.83203125" defaultRowHeight="14" x14ac:dyDescent="0"/>
  <cols>
    <col min="1" max="1" width="2.6640625" customWidth="1"/>
    <col min="2" max="2" width="8.6640625" customWidth="1"/>
    <col min="3" max="24" width="5.6640625" customWidth="1"/>
    <col min="25" max="25" width="9.5" customWidth="1"/>
    <col min="26" max="26" width="7.1640625" customWidth="1"/>
    <col min="27" max="41" width="5.6640625" customWidth="1"/>
  </cols>
  <sheetData>
    <row r="1" spans="1:43" ht="18">
      <c r="A1" s="69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5" spans="1:43">
      <c r="C5" t="s">
        <v>51</v>
      </c>
      <c r="H5" s="1" t="s">
        <v>0</v>
      </c>
      <c r="I5" s="2"/>
      <c r="J5" s="1" t="s">
        <v>64</v>
      </c>
      <c r="K5" s="2"/>
      <c r="L5" s="3" t="s">
        <v>1</v>
      </c>
      <c r="M5" s="16">
        <v>30</v>
      </c>
      <c r="N5" s="15" t="s">
        <v>28</v>
      </c>
      <c r="O5" s="15" t="s">
        <v>26</v>
      </c>
    </row>
    <row r="6" spans="1:43">
      <c r="C6" t="s">
        <v>2</v>
      </c>
      <c r="F6" s="57">
        <v>1</v>
      </c>
      <c r="H6" s="1" t="s">
        <v>3</v>
      </c>
      <c r="I6" s="2"/>
      <c r="J6" s="1" t="s">
        <v>65</v>
      </c>
      <c r="K6" s="2"/>
      <c r="L6" s="3" t="s">
        <v>4</v>
      </c>
      <c r="M6" s="16">
        <v>-127</v>
      </c>
      <c r="N6" s="15" t="s">
        <v>28</v>
      </c>
      <c r="O6" t="s">
        <v>27</v>
      </c>
    </row>
    <row r="7" spans="1:43" ht="15" thickBot="1">
      <c r="F7">
        <v>0</v>
      </c>
      <c r="L7" t="s">
        <v>5</v>
      </c>
      <c r="M7" s="54">
        <f>IF(F6,M5-M6,M5+M6)</f>
        <v>157</v>
      </c>
    </row>
    <row r="8" spans="1:43" ht="15" thickBot="1">
      <c r="C8" s="29" t="s">
        <v>6</v>
      </c>
      <c r="D8" s="30" t="s">
        <v>7</v>
      </c>
      <c r="E8" s="31" t="s">
        <v>8</v>
      </c>
      <c r="F8" s="31" t="s">
        <v>9</v>
      </c>
      <c r="G8" s="30" t="s">
        <v>10</v>
      </c>
      <c r="H8" s="30" t="s">
        <v>11</v>
      </c>
      <c r="I8" s="31" t="s">
        <v>12</v>
      </c>
      <c r="J8" s="31" t="s">
        <v>13</v>
      </c>
      <c r="K8" s="30" t="s">
        <v>14</v>
      </c>
      <c r="L8" s="30" t="s">
        <v>15</v>
      </c>
      <c r="M8" s="31" t="s">
        <v>16</v>
      </c>
      <c r="N8" s="31" t="s">
        <v>17</v>
      </c>
      <c r="O8" s="30" t="s">
        <v>18</v>
      </c>
      <c r="P8" s="30" t="s">
        <v>19</v>
      </c>
      <c r="Q8" s="31" t="s">
        <v>20</v>
      </c>
      <c r="R8" s="32" t="s">
        <v>21</v>
      </c>
    </row>
    <row r="9" spans="1:43" ht="15" customHeight="1">
      <c r="C9" s="33">
        <f>IF(M5&gt;=0,0,1)</f>
        <v>0</v>
      </c>
      <c r="D9" s="34">
        <f>IF(M6&gt;=0,0,1)</f>
        <v>1</v>
      </c>
      <c r="E9" s="35">
        <f>IF($C9,AND((256+$M5)&gt;=64,ISODD((256+$M5)/64)),AND($M5&gt;=64,ISODD($M5/64)))*1</f>
        <v>0</v>
      </c>
      <c r="F9" s="35">
        <f>IF($D9,AND((256+$M6)&gt;=64,ISODD((256+$M6)/64)),AND($M6&gt;=64,ISODD($M6/64)))*1</f>
        <v>0</v>
      </c>
      <c r="G9" s="34">
        <f>IF(C9,AND((256+$M5)&gt;=32,ISODD((256+$M5)/32)),AND($M5&gt;=32,ISODD($M5/32)))*1</f>
        <v>0</v>
      </c>
      <c r="H9" s="34">
        <f>IF(D9,AND((256+$M6)&gt;=32,ISODD((256+$M6)/32)),AND($M6&gt;=32,ISODD($M6/32)))*1</f>
        <v>0</v>
      </c>
      <c r="I9" s="35">
        <f>IF($C9,AND((256+$M5)&gt;=16,ISODD((256+$M5)/16)),AND($M5&gt;=16,ISODD($M5/16)))*1</f>
        <v>1</v>
      </c>
      <c r="J9" s="35">
        <f>IF($D9,AND((256+$M6)&gt;=16,ISODD((256+$M6)/16)),AND($M6&gt;=16,ISODD($M6/16)))*1</f>
        <v>0</v>
      </c>
      <c r="K9" s="34">
        <f>IF($C9,AND((256+$M5)&gt;=8,ISODD((256+$M5)/8)),AND($M5&gt;=8,ISODD($M5/8)))*1</f>
        <v>1</v>
      </c>
      <c r="L9" s="34">
        <f>IF($D9,AND((256+$M6)&gt;=8,ISODD((256+$M6)/8)),AND($M6&gt;=8,ISODD($M6/8)))*1</f>
        <v>0</v>
      </c>
      <c r="M9" s="35">
        <f>IF($C9,AND((256+$M5)&gt;=4,ISODD((256+$M5)/4)),AND($M5&gt;=4,ISODD($M5/4)))*1</f>
        <v>1</v>
      </c>
      <c r="N9" s="35">
        <f>IF($D9,AND((256+$M6)&gt;=4,ISODD((256+$M6)/4)),AND($M6&gt;=4,ISODD($M6/4)))*1</f>
        <v>0</v>
      </c>
      <c r="O9" s="34">
        <f>IF($C9,AND((256+$M5)&gt;=2,ISODD((256+$M5)/2)),AND($M5&gt;=2,ISODD($M5/2)))*1</f>
        <v>1</v>
      </c>
      <c r="P9" s="34">
        <f>IF($D9,AND((256+$M6)&gt;=2,ISODD((256+$M6)/2)),AND($M6&gt;=2,ISODD($M6/2)))*1</f>
        <v>0</v>
      </c>
      <c r="Q9" s="35">
        <f>IF($C9,ISODD(256+$M5),ISODD($M5))*1</f>
        <v>0</v>
      </c>
      <c r="R9" s="40">
        <f>IF($D9,ISODD(256+$M6),ISODD($M6))*1</f>
        <v>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43" ht="15" customHeight="1" thickBot="1">
      <c r="C10" s="45">
        <f>C9</f>
        <v>0</v>
      </c>
      <c r="D10" s="47">
        <f>IF($F$6,NOT(D9),D9)*1</f>
        <v>0</v>
      </c>
      <c r="E10" s="46">
        <f>E9</f>
        <v>0</v>
      </c>
      <c r="F10" s="46">
        <f>IF($F$6,NOT(F9),F9)*1</f>
        <v>1</v>
      </c>
      <c r="G10" s="47">
        <f>G9</f>
        <v>0</v>
      </c>
      <c r="H10" s="47">
        <f>IF($F$6,NOT(H9),H9)*1</f>
        <v>1</v>
      </c>
      <c r="I10" s="46">
        <f>I9</f>
        <v>1</v>
      </c>
      <c r="J10" s="46">
        <f>IF($F$6,NOT(J9),J9)*1</f>
        <v>1</v>
      </c>
      <c r="K10" s="47">
        <f>K9</f>
        <v>1</v>
      </c>
      <c r="L10" s="47">
        <f>IF($F$6,NOT(L9),L9)*1</f>
        <v>1</v>
      </c>
      <c r="M10" s="46">
        <f>M9</f>
        <v>1</v>
      </c>
      <c r="N10" s="46">
        <f>IF($F$6,NOT(N9),N9)*1</f>
        <v>1</v>
      </c>
      <c r="O10" s="47">
        <f>O9</f>
        <v>1</v>
      </c>
      <c r="P10" s="47">
        <f>IF($F$6,NOT(P9),P9)*1</f>
        <v>1</v>
      </c>
      <c r="Q10" s="46">
        <f>Q9</f>
        <v>0</v>
      </c>
      <c r="R10" s="48">
        <f>IF($F$6,NOT(R9),R9)*1</f>
        <v>0</v>
      </c>
      <c r="U10" s="7"/>
      <c r="V10" s="7"/>
      <c r="W10" s="7"/>
      <c r="X10" s="7"/>
      <c r="Y10" s="19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43">
      <c r="B11" s="10" t="s">
        <v>22</v>
      </c>
      <c r="C11" s="23">
        <f>OR((AND(OR(C10,D10),E11)),AND(C10,D10))*1</f>
        <v>0</v>
      </c>
      <c r="D11" s="24"/>
      <c r="E11" s="23">
        <f>OR((AND(OR(E10,F10),G11)),AND(E10,F10))*1</f>
        <v>1</v>
      </c>
      <c r="F11" s="24"/>
      <c r="G11" s="23">
        <f>OR((AND(OR(G10,H10),I11)),AND(G10,H10))*1</f>
        <v>1</v>
      </c>
      <c r="H11" s="24"/>
      <c r="I11" s="23">
        <f>OR((AND(OR(I10,J10),K11)),AND(I10,J10))*1</f>
        <v>1</v>
      </c>
      <c r="J11" s="24"/>
      <c r="K11" s="23">
        <f>OR((AND(OR(K10,L10),M11)),AND(K10,L10))*1</f>
        <v>1</v>
      </c>
      <c r="L11" s="24"/>
      <c r="M11" s="23">
        <f>OR((AND(OR(M10,N10),O11)),AND(M10,N10))*1</f>
        <v>1</v>
      </c>
      <c r="N11" s="24"/>
      <c r="O11" s="23">
        <f>OR((AND(OR(O10,P10),Q11)),AND(O10,P10))*1</f>
        <v>1</v>
      </c>
      <c r="P11" s="24"/>
      <c r="Q11" s="23">
        <f>OR((AND(OR(Q10,R10),S11)),AND(Q10,R10))*1</f>
        <v>0</v>
      </c>
      <c r="R11" s="24"/>
      <c r="S11" s="10">
        <f>$F$6</f>
        <v>1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43">
      <c r="C12" s="65">
        <f>OR(AND(C10,D10,E11),AND(NOT(C11),OR(C10,D10,E11)))*1</f>
        <v>1</v>
      </c>
      <c r="D12" s="66"/>
      <c r="E12" s="65">
        <f>OR(AND(E10,F10,G11),AND(NOT(E11),OR(E10,F10,G11)))*1</f>
        <v>0</v>
      </c>
      <c r="F12" s="66"/>
      <c r="G12" s="65">
        <f>OR(AND(G10,H10,I11),AND(NOT(G11),OR(G10,H10,I11)))*1</f>
        <v>0</v>
      </c>
      <c r="H12" s="66"/>
      <c r="I12" s="65">
        <f>OR(AND(I10,J10,K11),AND(NOT(I11),OR(I10,J10,K11)))*1</f>
        <v>1</v>
      </c>
      <c r="J12" s="66"/>
      <c r="K12" s="65">
        <f>OR(AND(K10,L10,M11),AND(NOT(K11),OR(K10,L10,M11)))*1</f>
        <v>1</v>
      </c>
      <c r="L12" s="66"/>
      <c r="M12" s="65">
        <f>OR(AND(M10,N10,O11),AND(NOT(M11),OR(M10,N10,O11)))*1</f>
        <v>1</v>
      </c>
      <c r="N12" s="66"/>
      <c r="O12" s="65">
        <f>OR(AND(O10,P10,Q11),AND(NOT(O11),OR(O10,P10,Q11)))*1</f>
        <v>0</v>
      </c>
      <c r="P12" s="66"/>
      <c r="Q12" s="65">
        <f>OR(AND(Q10,R10,S11),AND(NOT(Q11),OR(Q10,R10,S11)))*1</f>
        <v>1</v>
      </c>
      <c r="R12" s="66"/>
      <c r="S12" s="10" t="s">
        <v>31</v>
      </c>
      <c r="U12" s="7"/>
      <c r="V12" s="7"/>
      <c r="W12" s="7"/>
      <c r="X12" s="7"/>
      <c r="Y12" s="7"/>
      <c r="Z12" s="22"/>
      <c r="AA12" s="22"/>
      <c r="AB12" s="22"/>
      <c r="AC12" s="22"/>
      <c r="AD12" s="22"/>
      <c r="AE12" s="22"/>
      <c r="AF12" s="22"/>
      <c r="AG12" s="22"/>
      <c r="AH12" s="7"/>
      <c r="AI12" s="7"/>
      <c r="AJ12" s="7"/>
    </row>
    <row r="13" spans="1:43">
      <c r="C13" s="63" t="s">
        <v>38</v>
      </c>
      <c r="D13" s="64"/>
      <c r="E13" s="65" t="s">
        <v>39</v>
      </c>
      <c r="F13" s="66"/>
      <c r="G13" s="63" t="s">
        <v>40</v>
      </c>
      <c r="H13" s="64"/>
      <c r="I13" s="65" t="s">
        <v>41</v>
      </c>
      <c r="J13" s="66"/>
      <c r="K13" s="63" t="s">
        <v>42</v>
      </c>
      <c r="L13" s="64"/>
      <c r="M13" s="65" t="s">
        <v>43</v>
      </c>
      <c r="N13" s="66"/>
      <c r="O13" s="63" t="s">
        <v>37</v>
      </c>
      <c r="P13" s="64"/>
      <c r="Q13" s="65" t="s">
        <v>36</v>
      </c>
      <c r="R13" s="66"/>
      <c r="U13" s="7"/>
      <c r="V13" s="7"/>
      <c r="W13" s="7"/>
      <c r="X13" s="7"/>
      <c r="Y13" s="7"/>
      <c r="Z13" s="22"/>
      <c r="AA13" s="22"/>
      <c r="AB13" s="22"/>
      <c r="AC13" s="22"/>
      <c r="AD13" s="22"/>
      <c r="AE13" s="22"/>
      <c r="AF13" s="22"/>
      <c r="AG13" s="22"/>
      <c r="AH13" s="7"/>
      <c r="AI13" s="7"/>
      <c r="AJ13" s="7"/>
    </row>
    <row r="14" spans="1:43">
      <c r="Q14" s="38" t="s">
        <v>60</v>
      </c>
      <c r="U14" s="7"/>
      <c r="V14" s="7"/>
      <c r="W14" s="7"/>
      <c r="X14" s="7"/>
      <c r="Y14" s="7"/>
      <c r="AA14" s="22"/>
      <c r="AB14" s="22"/>
      <c r="AC14" s="22"/>
      <c r="AD14" s="22"/>
      <c r="AE14" s="22"/>
      <c r="AF14" s="22"/>
      <c r="AG14" s="22"/>
      <c r="AH14" s="7"/>
      <c r="AI14" s="7"/>
      <c r="AJ14" s="7"/>
    </row>
    <row r="15" spans="1:43">
      <c r="C15" t="s">
        <v>23</v>
      </c>
      <c r="H15" s="58">
        <f>IF(C12=0,Q12+2*O12+4*M12+8*K12+16*I12+32*G12+64*E12,Q12+2*O12+4*M12+8*K12+16*I12+32*G12+64*E12-128)</f>
        <v>-99</v>
      </c>
      <c r="K15" t="s">
        <v>24</v>
      </c>
      <c r="O15" s="6" t="str">
        <f>IF(H15=M7,"YES","NO")</f>
        <v>NO</v>
      </c>
      <c r="U15" s="7"/>
      <c r="V15" s="7"/>
      <c r="W15" s="7"/>
      <c r="X15" s="7"/>
      <c r="Y15" s="7"/>
      <c r="AA15" s="22"/>
      <c r="AB15" s="22"/>
      <c r="AC15" s="22"/>
      <c r="AD15" s="22"/>
      <c r="AE15" s="22"/>
      <c r="AF15" s="22"/>
      <c r="AG15" s="22"/>
      <c r="AH15" s="7"/>
      <c r="AI15" s="7"/>
      <c r="AJ15" s="7"/>
    </row>
    <row r="16" spans="1:43">
      <c r="K16" t="s">
        <v>25</v>
      </c>
      <c r="O16" s="55" t="str">
        <f>IF(C10&lt;&gt;D10,"NO",IF(AND(C10=D10,C10=C12),"NO","YES"))</f>
        <v>YES</v>
      </c>
      <c r="U16" s="7"/>
      <c r="V16" s="7"/>
      <c r="W16" s="7"/>
      <c r="X16" s="7"/>
      <c r="Y16" s="7"/>
      <c r="AA16" s="22"/>
      <c r="AB16" s="22"/>
      <c r="AC16" s="22"/>
      <c r="AD16" s="22"/>
      <c r="AE16" s="22"/>
      <c r="AF16" s="22"/>
      <c r="AG16" s="22"/>
      <c r="AH16" s="7"/>
      <c r="AI16" s="7"/>
      <c r="AJ16" s="7"/>
    </row>
    <row r="17" spans="1:36">
      <c r="Q17" s="67"/>
      <c r="R17" s="67"/>
      <c r="S17" s="67"/>
      <c r="T17" s="67"/>
      <c r="U17" s="67"/>
      <c r="V17" s="67"/>
      <c r="W17" s="67"/>
      <c r="X17" s="67"/>
      <c r="Y17" s="7"/>
      <c r="AA17" s="22"/>
      <c r="AB17" s="22"/>
      <c r="AC17" s="22"/>
      <c r="AD17" s="22"/>
      <c r="AE17" s="22"/>
      <c r="AF17" s="22"/>
      <c r="AG17" s="22"/>
      <c r="AH17" s="7"/>
      <c r="AI17" s="7"/>
      <c r="AJ17" s="7"/>
    </row>
    <row r="18" spans="1:3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S18" s="11"/>
      <c r="T18" s="8"/>
      <c r="AA18" s="22"/>
      <c r="AB18" s="22"/>
      <c r="AC18" s="22"/>
      <c r="AD18" s="22"/>
      <c r="AE18" s="22"/>
      <c r="AF18" s="22"/>
      <c r="AG18" s="22"/>
      <c r="AH18" s="7"/>
      <c r="AI18" s="7"/>
      <c r="AJ18" s="7"/>
    </row>
    <row r="19" spans="1:36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P19" s="37" t="s">
        <v>59</v>
      </c>
      <c r="S19" s="11"/>
      <c r="T19" s="8"/>
      <c r="V19" s="15" t="s">
        <v>35</v>
      </c>
      <c r="AA19" s="22"/>
      <c r="AB19" s="22"/>
      <c r="AC19" s="22"/>
      <c r="AD19" s="22"/>
      <c r="AE19" s="22"/>
      <c r="AF19" s="22"/>
      <c r="AG19" s="22"/>
      <c r="AH19" s="7"/>
      <c r="AI19" s="7"/>
      <c r="AJ19" s="7"/>
    </row>
    <row r="20" spans="1:36" ht="15" customHeight="1" thickBot="1">
      <c r="A20" s="7"/>
      <c r="B20" s="7"/>
      <c r="C20" s="7"/>
      <c r="D20" s="7"/>
      <c r="E20" s="7"/>
      <c r="F20" s="7"/>
      <c r="G20" s="7"/>
      <c r="H20" s="7"/>
      <c r="I20" s="22"/>
      <c r="J20" s="7"/>
      <c r="K20" s="7"/>
      <c r="L20" s="7"/>
      <c r="M20" s="7"/>
      <c r="N20" s="7"/>
      <c r="O20" s="7"/>
      <c r="P20" s="22"/>
      <c r="Q20" s="12" t="s">
        <v>29</v>
      </c>
      <c r="R20" s="12" t="s">
        <v>30</v>
      </c>
      <c r="S20" s="13" t="s">
        <v>31</v>
      </c>
      <c r="T20" s="12" t="s">
        <v>33</v>
      </c>
      <c r="U20" s="12" t="s">
        <v>34</v>
      </c>
      <c r="V20" s="12"/>
      <c r="W20" s="56" t="s">
        <v>33</v>
      </c>
      <c r="X20" s="51" t="s">
        <v>32</v>
      </c>
      <c r="AA20" s="22"/>
      <c r="AB20" s="22"/>
      <c r="AC20" s="22"/>
      <c r="AD20" s="22"/>
      <c r="AE20" s="22"/>
      <c r="AF20" s="22"/>
      <c r="AG20" s="22"/>
      <c r="AH20" s="7"/>
      <c r="AI20" s="7"/>
      <c r="AJ20" s="7"/>
    </row>
    <row r="21" spans="1:36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2"/>
      <c r="Q21" s="55">
        <v>0</v>
      </c>
      <c r="R21" s="55">
        <v>0</v>
      </c>
      <c r="S21" s="14">
        <v>0</v>
      </c>
      <c r="T21" s="9">
        <v>0</v>
      </c>
      <c r="U21" s="55">
        <v>0</v>
      </c>
      <c r="V21" s="55"/>
      <c r="W21" s="55">
        <f t="shared" ref="W21:W28" si="0">OR((AND(OR(Q21,R21),S21)),AND(Q21,R21))*1</f>
        <v>0</v>
      </c>
      <c r="X21" s="52">
        <f>OR(AND(Q21,R21,S21),AND(NOT(T21),OR(Q21,R21,S21)))*1</f>
        <v>0</v>
      </c>
      <c r="Y21" s="27"/>
      <c r="AA21" s="22"/>
      <c r="AB21" s="22"/>
      <c r="AC21" s="22"/>
      <c r="AD21" s="22"/>
      <c r="AE21" s="22"/>
      <c r="AF21" s="22"/>
      <c r="AG21" s="22"/>
      <c r="AH21" s="7"/>
      <c r="AI21" s="7"/>
      <c r="AJ21" s="7"/>
    </row>
    <row r="22" spans="1:36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55">
        <v>0</v>
      </c>
      <c r="R22" s="55">
        <v>0</v>
      </c>
      <c r="S22" s="14">
        <v>1</v>
      </c>
      <c r="T22" s="9">
        <v>0</v>
      </c>
      <c r="U22" s="55">
        <v>1</v>
      </c>
      <c r="V22" s="55"/>
      <c r="W22" s="55">
        <f t="shared" si="0"/>
        <v>0</v>
      </c>
      <c r="X22" s="52">
        <f t="shared" ref="X22:X28" si="1">OR(AND(Q22,R22,S22),AND(NOT(T22),OR(Q22,R22,S22)))*1</f>
        <v>1</v>
      </c>
      <c r="AA22" s="22"/>
      <c r="AB22" s="22"/>
      <c r="AC22" s="22"/>
      <c r="AD22" s="22"/>
      <c r="AE22" s="22"/>
      <c r="AF22" s="22"/>
      <c r="AG22" s="22"/>
      <c r="AH22" s="7"/>
      <c r="AI22" s="7"/>
      <c r="AJ22" s="7"/>
    </row>
    <row r="23" spans="1:3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55">
        <v>0</v>
      </c>
      <c r="R23" s="55">
        <v>1</v>
      </c>
      <c r="S23" s="14">
        <v>0</v>
      </c>
      <c r="T23" s="9">
        <v>0</v>
      </c>
      <c r="U23" s="55">
        <v>1</v>
      </c>
      <c r="V23" s="55"/>
      <c r="W23" s="55">
        <f t="shared" si="0"/>
        <v>0</v>
      </c>
      <c r="X23" s="52">
        <f t="shared" si="1"/>
        <v>1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55">
        <v>0</v>
      </c>
      <c r="R24" s="55">
        <v>1</v>
      </c>
      <c r="S24" s="14">
        <v>1</v>
      </c>
      <c r="T24" s="9">
        <v>1</v>
      </c>
      <c r="U24" s="55">
        <v>0</v>
      </c>
      <c r="V24" s="55"/>
      <c r="W24" s="55">
        <f t="shared" si="0"/>
        <v>1</v>
      </c>
      <c r="X24" s="52">
        <f t="shared" si="1"/>
        <v>0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55">
        <v>1</v>
      </c>
      <c r="R25" s="55">
        <v>0</v>
      </c>
      <c r="S25" s="14">
        <v>0</v>
      </c>
      <c r="T25" s="9">
        <v>0</v>
      </c>
      <c r="U25" s="55">
        <v>1</v>
      </c>
      <c r="V25" s="55"/>
      <c r="W25" s="55">
        <f t="shared" si="0"/>
        <v>0</v>
      </c>
      <c r="X25" s="52">
        <f t="shared" si="1"/>
        <v>1</v>
      </c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Q26" s="55">
        <v>1</v>
      </c>
      <c r="R26" s="55">
        <v>0</v>
      </c>
      <c r="S26" s="14">
        <v>1</v>
      </c>
      <c r="T26" s="9">
        <v>1</v>
      </c>
      <c r="U26" s="55">
        <v>0</v>
      </c>
      <c r="V26" s="55"/>
      <c r="W26" s="55">
        <f t="shared" si="0"/>
        <v>1</v>
      </c>
      <c r="X26" s="52">
        <f t="shared" si="1"/>
        <v>0</v>
      </c>
    </row>
    <row r="27" spans="1:36">
      <c r="Q27" s="55">
        <v>1</v>
      </c>
      <c r="R27" s="55">
        <v>1</v>
      </c>
      <c r="S27" s="14">
        <v>0</v>
      </c>
      <c r="T27" s="9">
        <v>1</v>
      </c>
      <c r="U27" s="55">
        <v>0</v>
      </c>
      <c r="V27" s="55"/>
      <c r="W27" s="55">
        <f t="shared" si="0"/>
        <v>1</v>
      </c>
      <c r="X27" s="52">
        <f t="shared" si="1"/>
        <v>0</v>
      </c>
    </row>
    <row r="28" spans="1:36" ht="15" customHeight="1">
      <c r="Q28" s="55">
        <v>1</v>
      </c>
      <c r="R28" s="55">
        <v>1</v>
      </c>
      <c r="S28" s="14">
        <v>1</v>
      </c>
      <c r="T28" s="9">
        <v>1</v>
      </c>
      <c r="U28" s="55">
        <v>1</v>
      </c>
      <c r="V28" s="55"/>
      <c r="W28" s="55">
        <f t="shared" si="0"/>
        <v>1</v>
      </c>
      <c r="X28" s="52">
        <f t="shared" si="1"/>
        <v>1</v>
      </c>
    </row>
    <row r="29" spans="1:36" ht="30">
      <c r="W29" s="39"/>
    </row>
  </sheetData>
  <mergeCells count="18">
    <mergeCell ref="Q17:X17"/>
    <mergeCell ref="Q12:R12"/>
    <mergeCell ref="C13:D13"/>
    <mergeCell ref="E13:F13"/>
    <mergeCell ref="G13:H13"/>
    <mergeCell ref="I13:J13"/>
    <mergeCell ref="K13:L13"/>
    <mergeCell ref="M13:N13"/>
    <mergeCell ref="O13:P13"/>
    <mergeCell ref="Q13:R13"/>
    <mergeCell ref="A1:O1"/>
    <mergeCell ref="C12:D12"/>
    <mergeCell ref="E12:F12"/>
    <mergeCell ref="G12:H12"/>
    <mergeCell ref="I12:J12"/>
    <mergeCell ref="K12:L12"/>
    <mergeCell ref="M12:N12"/>
    <mergeCell ref="O12:P12"/>
  </mergeCells>
  <conditionalFormatting sqref="P20">
    <cfRule type="containsText" dxfId="8" priority="8" operator="containsText" text="NO">
      <formula>NOT(ISERROR(SEARCH("NO",P20)))</formula>
    </cfRule>
    <cfRule type="containsText" dxfId="7" priority="9" operator="containsText" text="YES">
      <formula>NOT(ISERROR(SEARCH("YES",P20)))</formula>
    </cfRule>
  </conditionalFormatting>
  <conditionalFormatting sqref="P21">
    <cfRule type="containsText" dxfId="6" priority="6" operator="containsText" text="NO">
      <formula>NOT(ISERROR(SEARCH("NO",P21)))</formula>
    </cfRule>
    <cfRule type="containsText" dxfId="5" priority="7" operator="containsText" text="YES">
      <formula>NOT(ISERROR(SEARCH("YES",P21)))</formula>
    </cfRule>
  </conditionalFormatting>
  <conditionalFormatting sqref="O15">
    <cfRule type="containsText" dxfId="4" priority="4" operator="containsText" text="NO">
      <formula>NOT(ISERROR(SEARCH("NO",O15)))</formula>
    </cfRule>
    <cfRule type="containsText" dxfId="3" priority="5" operator="containsText" text="YES">
      <formula>NOT(ISERROR(SEARCH("YES",O15)))</formula>
    </cfRule>
  </conditionalFormatting>
  <conditionalFormatting sqref="O16">
    <cfRule type="containsText" dxfId="2" priority="2" operator="containsText" text="NO">
      <formula>NOT(ISERROR(SEARCH("NO",O16)))</formula>
    </cfRule>
    <cfRule type="containsText" dxfId="1" priority="3" operator="containsText" text="YES">
      <formula>NOT(ISERROR(SEARCH("YES",O16)))</formula>
    </cfRule>
  </conditionalFormatting>
  <conditionalFormatting sqref="M5:M6">
    <cfRule type="cellIs" dxfId="0" priority="1" operator="notBetween">
      <formula>-127</formula>
      <formula>127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zero detect</vt:lpstr>
      <vt:lpstr>2. Comparator</vt:lpstr>
      <vt:lpstr>3. Ripple carry adder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Jeppson</dc:creator>
  <cp:lastModifiedBy>Lena Petersson</cp:lastModifiedBy>
  <cp:lastPrinted>2014-08-19T05:47:37Z</cp:lastPrinted>
  <dcterms:created xsi:type="dcterms:W3CDTF">2013-08-26T07:07:16Z</dcterms:created>
  <dcterms:modified xsi:type="dcterms:W3CDTF">2017-09-28T10:37:40Z</dcterms:modified>
</cp:coreProperties>
</file>